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autoCompressPictures="0"/>
  <bookViews>
    <workbookView xWindow="120" yWindow="120" windowWidth="24860" windowHeight="1518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8" i="1" l="1"/>
  <c r="K8" i="1"/>
  <c r="L8" i="1"/>
  <c r="G8" i="1"/>
  <c r="B6" i="1"/>
  <c r="K6" i="1"/>
  <c r="L6" i="1"/>
  <c r="G6" i="1"/>
  <c r="Q9" i="1"/>
  <c r="R9" i="1"/>
  <c r="N8" i="1"/>
  <c r="N6" i="1"/>
  <c r="M8" i="1"/>
  <c r="M6" i="1"/>
  <c r="B3" i="1"/>
  <c r="K3" i="1"/>
  <c r="L3" i="1"/>
  <c r="G3" i="1"/>
  <c r="B2" i="1"/>
  <c r="K2" i="1"/>
  <c r="L2" i="1"/>
  <c r="G2" i="1"/>
  <c r="B4" i="1"/>
  <c r="K4" i="1"/>
  <c r="L4" i="1"/>
  <c r="G4" i="1"/>
  <c r="B5" i="1"/>
  <c r="K5" i="1"/>
  <c r="L5" i="1"/>
  <c r="G5" i="1"/>
  <c r="B7" i="1"/>
  <c r="K7" i="1"/>
  <c r="L7" i="1"/>
  <c r="G7" i="1"/>
  <c r="Q10" i="1"/>
  <c r="R10" i="1"/>
  <c r="M3" i="1"/>
  <c r="M4" i="1"/>
  <c r="M5" i="1"/>
  <c r="M7" i="1"/>
  <c r="M2" i="1"/>
  <c r="N3" i="1"/>
  <c r="N4" i="1"/>
  <c r="N5" i="1"/>
  <c r="N7" i="1"/>
  <c r="N2" i="1"/>
  <c r="C7" i="1"/>
  <c r="C2" i="1"/>
  <c r="I3" i="1"/>
  <c r="J3" i="1"/>
  <c r="I4" i="1"/>
  <c r="J4" i="1"/>
  <c r="I5" i="1"/>
  <c r="J5" i="1"/>
  <c r="I6" i="1"/>
  <c r="J6" i="1"/>
  <c r="I7" i="1"/>
  <c r="J7" i="1"/>
  <c r="I8" i="1"/>
  <c r="J8" i="1"/>
  <c r="C3" i="1"/>
  <c r="C5" i="1"/>
  <c r="C6" i="1"/>
  <c r="C8" i="1"/>
  <c r="I2" i="1"/>
  <c r="J2" i="1"/>
  <c r="C4" i="1"/>
</calcChain>
</file>

<file path=xl/sharedStrings.xml><?xml version="1.0" encoding="utf-8"?>
<sst xmlns="http://schemas.openxmlformats.org/spreadsheetml/2006/main" count="32" uniqueCount="28">
  <si>
    <t>Temperature</t>
  </si>
  <si>
    <t>T [C]</t>
  </si>
  <si>
    <t>T [K]</t>
  </si>
  <si>
    <t>Shear Stress</t>
  </si>
  <si>
    <t>Torque %</t>
  </si>
  <si>
    <t>Viscosicy [cP]</t>
  </si>
  <si>
    <t>Shear Rate</t>
  </si>
  <si>
    <t>RPM</t>
  </si>
  <si>
    <t>Constants</t>
  </si>
  <si>
    <t xml:space="preserve">C1 </t>
  </si>
  <si>
    <t>C2</t>
  </si>
  <si>
    <t>Tg</t>
  </si>
  <si>
    <t>K</t>
  </si>
  <si>
    <t>aT</t>
  </si>
  <si>
    <t>aT(22K)</t>
  </si>
  <si>
    <t>1/T [1/K]</t>
  </si>
  <si>
    <t>log(shear rate)</t>
  </si>
  <si>
    <t>Viscosity*Shift Factor</t>
  </si>
  <si>
    <t>aT/aT(22K) [Shift Factor]</t>
  </si>
  <si>
    <t>The results are random</t>
  </si>
  <si>
    <t>Find the average value, error is the difference between those values</t>
  </si>
  <si>
    <t>STDev</t>
  </si>
  <si>
    <t>Mean Visc</t>
  </si>
  <si>
    <t>Visc*Shift + STDev</t>
  </si>
  <si>
    <t>Visc*Shift - STDev</t>
  </si>
  <si>
    <t>Soap</t>
  </si>
  <si>
    <t>Viscosity</t>
  </si>
  <si>
    <t>Torque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</si>
</sst>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1" fontId="0" fillId="0" borderId="0" xfId="0" applyNumberFormat="1"/>
    <xf numFmtId="0" fontId="1" fillId="0" borderId="0" xfId="0" applyFont="1"/>
    <xf numFmtId="0" fontId="0" fillId="2" borderId="0" xfId="0" applyFill="1"/>
    <xf numFmtId="11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0510496500437445"/>
                  <c:y val="0.180080927384077"/>
                </c:manualLayout>
              </c:layout>
              <c:numFmt formatCode="General" sourceLinked="0"/>
            </c:trendlineLbl>
          </c:trendline>
          <c:xVal>
            <c:numRef>
              <c:f>Sheet1!$C$2:$C$8</c:f>
              <c:numCache>
                <c:formatCode>General</c:formatCode>
                <c:ptCount val="7"/>
                <c:pt idx="0">
                  <c:v>0.003003003003003</c:v>
                </c:pt>
                <c:pt idx="1">
                  <c:v>0.00291545189504373</c:v>
                </c:pt>
                <c:pt idx="2">
                  <c:v>0.0028328611898017</c:v>
                </c:pt>
                <c:pt idx="3">
                  <c:v>0.00275482093663912</c:v>
                </c:pt>
                <c:pt idx="4">
                  <c:v>0.00275482093663912</c:v>
                </c:pt>
                <c:pt idx="5">
                  <c:v>0.00268456375838926</c:v>
                </c:pt>
                <c:pt idx="6">
                  <c:v>0.00268456375838926</c:v>
                </c:pt>
              </c:numCache>
            </c:numRef>
          </c:xVal>
          <c:yVal>
            <c:numRef>
              <c:f>Sheet1!$L$2:$L$8</c:f>
              <c:numCache>
                <c:formatCode>0.00E+00</c:formatCode>
                <c:ptCount val="7"/>
                <c:pt idx="0">
                  <c:v>2.403142314406098</c:v>
                </c:pt>
                <c:pt idx="1">
                  <c:v>2.796841697133369</c:v>
                </c:pt>
                <c:pt idx="2">
                  <c:v>3.217069950164902</c:v>
                </c:pt>
                <c:pt idx="3">
                  <c:v>3.662068756473964</c:v>
                </c:pt>
                <c:pt idx="4">
                  <c:v>3.662068756473964</c:v>
                </c:pt>
                <c:pt idx="5">
                  <c:v>4.10611542451417</c:v>
                </c:pt>
                <c:pt idx="6">
                  <c:v>4.10611542451417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1344920"/>
        <c:axId val="261339640"/>
      </c:scatterChart>
      <c:valAx>
        <c:axId val="261344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1/T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61339640"/>
        <c:crosses val="autoZero"/>
        <c:crossBetween val="midCat"/>
      </c:valAx>
      <c:valAx>
        <c:axId val="2613396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aT/aT(22K)</a:t>
                </a:r>
              </a:p>
            </c:rich>
          </c:tx>
          <c:layout/>
          <c:overlay val="0"/>
        </c:title>
        <c:numFmt formatCode="0.00E+00" sourceLinked="1"/>
        <c:majorTickMark val="out"/>
        <c:minorTickMark val="none"/>
        <c:tickLblPos val="nextTo"/>
        <c:crossAx val="26134492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333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Sheet1!$I$2</c:f>
              <c:numCache>
                <c:formatCode>General</c:formatCode>
                <c:ptCount val="1"/>
                <c:pt idx="0">
                  <c:v>0.6</c:v>
                </c:pt>
              </c:numCache>
            </c:numRef>
          </c:xVal>
          <c:yVal>
            <c:numRef>
              <c:f>Sheet1!$G$2</c:f>
              <c:numCache>
                <c:formatCode>0.00E+00</c:formatCode>
                <c:ptCount val="1"/>
                <c:pt idx="0">
                  <c:v>67718.14727764943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Sheet1!$B$3</c:f>
              <c:strCache>
                <c:ptCount val="1"/>
                <c:pt idx="0">
                  <c:v>343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Sheet1!$I$3</c:f>
              <c:numCache>
                <c:formatCode>General</c:formatCode>
                <c:ptCount val="1"/>
                <c:pt idx="0">
                  <c:v>0.6</c:v>
                </c:pt>
              </c:numCache>
            </c:numRef>
          </c:xVal>
          <c:yVal>
            <c:numRef>
              <c:f>Sheet1!$G$3</c:f>
              <c:numCache>
                <c:formatCode>0.00E+00</c:formatCode>
                <c:ptCount val="1"/>
                <c:pt idx="0">
                  <c:v>74219.7881168282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Sheet1!$B$4</c:f>
              <c:strCache>
                <c:ptCount val="1"/>
                <c:pt idx="0">
                  <c:v>353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Sheet1!$I$4</c:f>
              <c:numCache>
                <c:formatCode>General</c:formatCode>
                <c:ptCount val="1"/>
                <c:pt idx="0">
                  <c:v>0.6</c:v>
                </c:pt>
              </c:numCache>
            </c:numRef>
          </c:xVal>
          <c:yVal>
            <c:numRef>
              <c:f>Sheet1!$G$4</c:f>
              <c:numCache>
                <c:formatCode>0.00E+00</c:formatCode>
                <c:ptCount val="1"/>
                <c:pt idx="0">
                  <c:v>68414.20956020681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Sheet1!$B$5</c:f>
              <c:strCache>
                <c:ptCount val="1"/>
                <c:pt idx="0">
                  <c:v>363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Sheet1!$I$5:$I$6</c:f>
              <c:numCache>
                <c:formatCode>General</c:formatCode>
                <c:ptCount val="2"/>
                <c:pt idx="0">
                  <c:v>0.6</c:v>
                </c:pt>
                <c:pt idx="1">
                  <c:v>1.2</c:v>
                </c:pt>
              </c:numCache>
            </c:numRef>
          </c:xVal>
          <c:yVal>
            <c:numRef>
              <c:f>Sheet1!$G$5:$G$6</c:f>
              <c:numCache>
                <c:formatCode>0.00E+00</c:formatCode>
                <c:ptCount val="2"/>
                <c:pt idx="0">
                  <c:v>66298.09276720464</c:v>
                </c:pt>
                <c:pt idx="1">
                  <c:v>55172.72788503674</c:v>
                </c:pt>
              </c:numCache>
            </c:numRef>
          </c:yVal>
          <c:smooth val="0"/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372.5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Sheet1!$I$7:$I$8</c:f>
              <c:numCache>
                <c:formatCode>General</c:formatCode>
                <c:ptCount val="2"/>
                <c:pt idx="0">
                  <c:v>0.6</c:v>
                </c:pt>
                <c:pt idx="1">
                  <c:v>1.2</c:v>
                </c:pt>
              </c:numCache>
            </c:numRef>
          </c:xVal>
          <c:yVal>
            <c:numRef>
              <c:f>Sheet1!$G$7:$G$8</c:f>
              <c:numCache>
                <c:formatCode>0.00E+00</c:formatCode>
                <c:ptCount val="2"/>
                <c:pt idx="0">
                  <c:v>64026.65781444944</c:v>
                </c:pt>
                <c:pt idx="1">
                  <c:v>61735.44540757054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1292280"/>
        <c:axId val="261286600"/>
      </c:scatterChart>
      <c:valAx>
        <c:axId val="261292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Shear Rate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61286600"/>
        <c:crosses val="autoZero"/>
        <c:crossBetween val="midCat"/>
      </c:valAx>
      <c:valAx>
        <c:axId val="261286600"/>
        <c:scaling>
          <c:orientation val="minMax"/>
          <c:max val="76000.0"/>
          <c:min val="54000.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Viscosity</a:t>
                </a:r>
                <a:r>
                  <a:rPr lang="en-US" baseline="0"/>
                  <a:t>*Shift Factor</a:t>
                </a:r>
                <a:endParaRPr lang="en-US"/>
              </a:p>
            </c:rich>
          </c:tx>
          <c:layout/>
          <c:overlay val="0"/>
        </c:title>
        <c:numFmt formatCode="0.00E+00" sourceLinked="1"/>
        <c:majorTickMark val="out"/>
        <c:minorTickMark val="none"/>
        <c:tickLblPos val="nextTo"/>
        <c:crossAx val="26129228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Sheet1!$R$9</c:f>
                <c:numCache>
                  <c:formatCode>General</c:formatCode>
                  <c:ptCount val="1"/>
                  <c:pt idx="0">
                    <c:v>4640.542063195423</c:v>
                  </c:pt>
                </c:numCache>
              </c:numRef>
            </c:plus>
            <c:minus>
              <c:numRef>
                <c:f>Sheet1!$R$9</c:f>
                <c:numCache>
                  <c:formatCode>General</c:formatCode>
                  <c:ptCount val="1"/>
                  <c:pt idx="0">
                    <c:v>4640.542063195423</c:v>
                  </c:pt>
                </c:numCache>
              </c:numRef>
            </c:minus>
          </c:errBars>
          <c:xVal>
            <c:numRef>
              <c:f>Sheet1!$P$9</c:f>
              <c:numCache>
                <c:formatCode>General</c:formatCode>
                <c:ptCount val="1"/>
                <c:pt idx="0">
                  <c:v>1.2</c:v>
                </c:pt>
              </c:numCache>
            </c:numRef>
          </c:xVal>
          <c:yVal>
            <c:numRef>
              <c:f>Sheet1!$Q$9</c:f>
              <c:numCache>
                <c:formatCode>0.00E+00</c:formatCode>
                <c:ptCount val="1"/>
                <c:pt idx="0">
                  <c:v>58454.08664630364</c:v>
                </c:pt>
              </c:numCache>
            </c:numRef>
          </c:yVal>
          <c:smooth val="0"/>
        </c:ser>
        <c:ser>
          <c:idx val="1"/>
          <c:order val="1"/>
          <c:spPr>
            <a:ln w="28575"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Sheet1!$R$10</c:f>
                <c:numCache>
                  <c:formatCode>General</c:formatCode>
                  <c:ptCount val="1"/>
                  <c:pt idx="0">
                    <c:v>3792.396128247762</c:v>
                  </c:pt>
                </c:numCache>
              </c:numRef>
            </c:plus>
            <c:minus>
              <c:numRef>
                <c:f>Sheet1!$R$10</c:f>
                <c:numCache>
                  <c:formatCode>General</c:formatCode>
                  <c:ptCount val="1"/>
                  <c:pt idx="0">
                    <c:v>3792.396128247762</c:v>
                  </c:pt>
                </c:numCache>
              </c:numRef>
            </c:minus>
          </c:errBars>
          <c:xVal>
            <c:numRef>
              <c:f>Sheet1!$P$10</c:f>
              <c:numCache>
                <c:formatCode>General</c:formatCode>
                <c:ptCount val="1"/>
                <c:pt idx="0">
                  <c:v>0.6</c:v>
                </c:pt>
              </c:numCache>
            </c:numRef>
          </c:xVal>
          <c:yVal>
            <c:numRef>
              <c:f>Sheet1!$Q$10</c:f>
              <c:numCache>
                <c:formatCode>0.00E+00</c:formatCode>
                <c:ptCount val="1"/>
                <c:pt idx="0">
                  <c:v>68135.3791072677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1254248"/>
        <c:axId val="261248360"/>
      </c:scatterChart>
      <c:valAx>
        <c:axId val="261254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Shear Rate [s</a:t>
                </a:r>
                <a:r>
                  <a:rPr lang="en-US" baseline="30000"/>
                  <a:t>-1</a:t>
                </a:r>
                <a:r>
                  <a:rPr lang="en-US" baseline="0"/>
                  <a:t>]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61248360"/>
        <c:crosses val="autoZero"/>
        <c:crossBetween val="midCat"/>
      </c:valAx>
      <c:valAx>
        <c:axId val="261248360"/>
        <c:scaling>
          <c:orientation val="minMax"/>
          <c:max val="75000.0"/>
          <c:min val="5000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Viscosity</a:t>
                </a:r>
                <a:r>
                  <a:rPr lang="en-US" baseline="0"/>
                  <a:t> [cP]</a:t>
                </a:r>
                <a:endParaRPr lang="en-US"/>
              </a:p>
            </c:rich>
          </c:tx>
          <c:layout/>
          <c:overlay val="0"/>
        </c:title>
        <c:numFmt formatCode="0.00E+00" sourceLinked="1"/>
        <c:majorTickMark val="out"/>
        <c:minorTickMark val="none"/>
        <c:tickLblPos val="nextTo"/>
        <c:crossAx val="2612542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Sheet1!$B$30:$B$34</c:f>
              <c:numCache>
                <c:formatCode>General</c:formatCode>
                <c:ptCount val="5"/>
                <c:pt idx="0">
                  <c:v>4.5</c:v>
                </c:pt>
                <c:pt idx="1">
                  <c:v>11.3</c:v>
                </c:pt>
                <c:pt idx="2">
                  <c:v>12.5</c:v>
                </c:pt>
                <c:pt idx="3">
                  <c:v>45.0</c:v>
                </c:pt>
                <c:pt idx="4">
                  <c:v>90.0</c:v>
                </c:pt>
              </c:numCache>
            </c:numRef>
          </c:xVal>
          <c:yVal>
            <c:numRef>
              <c:f>Sheet1!$E$30:$E$34</c:f>
              <c:numCache>
                <c:formatCode>General</c:formatCode>
                <c:ptCount val="5"/>
                <c:pt idx="0">
                  <c:v>20.9</c:v>
                </c:pt>
                <c:pt idx="1">
                  <c:v>19.6</c:v>
                </c:pt>
                <c:pt idx="2">
                  <c:v>18.8</c:v>
                </c:pt>
                <c:pt idx="3">
                  <c:v>19.5</c:v>
                </c:pt>
                <c:pt idx="4">
                  <c:v>18.6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1227384"/>
        <c:axId val="261224424"/>
      </c:scatterChart>
      <c:valAx>
        <c:axId val="261227384"/>
        <c:scaling>
          <c:logBase val="10.0"/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1224424"/>
        <c:crosses val="autoZero"/>
        <c:crossBetween val="midCat"/>
      </c:valAx>
      <c:valAx>
        <c:axId val="261224424"/>
        <c:scaling>
          <c:logBase val="10.0"/>
          <c:orientation val="minMax"/>
          <c:min val="1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122738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8</xdr:row>
      <xdr:rowOff>133350</xdr:rowOff>
    </xdr:from>
    <xdr:to>
      <xdr:col>6</xdr:col>
      <xdr:colOff>552450</xdr:colOff>
      <xdr:row>23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1085850</xdr:colOff>
      <xdr:row>8</xdr:row>
      <xdr:rowOff>142875</xdr:rowOff>
    </xdr:from>
    <xdr:to>
      <xdr:col>12</xdr:col>
      <xdr:colOff>438150</xdr:colOff>
      <xdr:row>23</xdr:row>
      <xdr:rowOff>28575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504825</xdr:colOff>
      <xdr:row>10</xdr:row>
      <xdr:rowOff>171450</xdr:rowOff>
    </xdr:from>
    <xdr:to>
      <xdr:col>18</xdr:col>
      <xdr:colOff>161925</xdr:colOff>
      <xdr:row>25</xdr:row>
      <xdr:rowOff>57150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1190624</xdr:colOff>
      <xdr:row>28</xdr:row>
      <xdr:rowOff>45242</xdr:rowOff>
    </xdr:from>
    <xdr:to>
      <xdr:col>15</xdr:col>
      <xdr:colOff>500061</xdr:colOff>
      <xdr:row>59</xdr:row>
      <xdr:rowOff>190499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tabSelected="1" zoomScale="80" zoomScaleNormal="80" zoomScalePageLayoutView="80" workbookViewId="0">
      <selection activeCell="F42" sqref="F42"/>
    </sheetView>
  </sheetViews>
  <sheetFormatPr baseColWidth="10" defaultColWidth="8.83203125" defaultRowHeight="14" x14ac:dyDescent="0"/>
  <cols>
    <col min="2" max="2" width="11.6640625" bestFit="1" customWidth="1"/>
    <col min="3" max="3" width="13.6640625" bestFit="1" customWidth="1"/>
    <col min="4" max="4" width="13.1640625" bestFit="1" customWidth="1"/>
    <col min="5" max="5" width="9.83203125" bestFit="1" customWidth="1"/>
    <col min="6" max="6" width="12.83203125" bestFit="1" customWidth="1"/>
    <col min="7" max="7" width="20.1640625" bestFit="1" customWidth="1"/>
    <col min="8" max="8" width="5" bestFit="1" customWidth="1"/>
    <col min="9" max="9" width="10.5" bestFit="1" customWidth="1"/>
    <col min="10" max="10" width="14.1640625" bestFit="1" customWidth="1"/>
    <col min="11" max="11" width="10.5" customWidth="1"/>
    <col min="12" max="12" width="22.6640625" bestFit="1" customWidth="1"/>
    <col min="13" max="13" width="17.33203125" bestFit="1" customWidth="1"/>
    <col min="14" max="14" width="16.83203125" bestFit="1" customWidth="1"/>
    <col min="15" max="15" width="10.5" customWidth="1"/>
    <col min="16" max="16" width="10.5" bestFit="1" customWidth="1"/>
    <col min="17" max="17" width="10.1640625" bestFit="1" customWidth="1"/>
    <col min="18" max="18" width="8.5" bestFit="1" customWidth="1"/>
  </cols>
  <sheetData>
    <row r="1" spans="1:19">
      <c r="A1" s="2" t="s">
        <v>1</v>
      </c>
      <c r="B1" s="2" t="s">
        <v>2</v>
      </c>
      <c r="C1" s="2" t="s">
        <v>15</v>
      </c>
      <c r="D1" s="2" t="s">
        <v>3</v>
      </c>
      <c r="E1" s="2" t="s">
        <v>4</v>
      </c>
      <c r="F1" s="2" t="s">
        <v>5</v>
      </c>
      <c r="G1" s="2" t="s">
        <v>17</v>
      </c>
      <c r="H1" s="2" t="s">
        <v>7</v>
      </c>
      <c r="I1" s="2" t="s">
        <v>6</v>
      </c>
      <c r="J1" s="2" t="s">
        <v>16</v>
      </c>
      <c r="K1" s="2" t="s">
        <v>13</v>
      </c>
      <c r="L1" s="2" t="s">
        <v>18</v>
      </c>
      <c r="M1" s="2" t="s">
        <v>23</v>
      </c>
      <c r="N1" s="2" t="s">
        <v>24</v>
      </c>
      <c r="O1" s="2"/>
      <c r="P1" s="2" t="s">
        <v>8</v>
      </c>
      <c r="Q1" s="2"/>
    </row>
    <row r="2" spans="1:19">
      <c r="A2">
        <v>60</v>
      </c>
      <c r="B2">
        <f>A2+273</f>
        <v>333</v>
      </c>
      <c r="C2">
        <f>1/B2</f>
        <v>3.003003003003003E-3</v>
      </c>
      <c r="D2">
        <v>169.1</v>
      </c>
      <c r="E2">
        <v>90</v>
      </c>
      <c r="F2">
        <v>28179</v>
      </c>
      <c r="G2" s="1">
        <f>F2*L2</f>
        <v>67718.147277649434</v>
      </c>
      <c r="H2">
        <v>0.3</v>
      </c>
      <c r="I2">
        <f>2*H2</f>
        <v>0.6</v>
      </c>
      <c r="J2">
        <f>LOG10(I2)</f>
        <v>-0.22184874961635639</v>
      </c>
      <c r="K2">
        <f t="shared" ref="K2:K8" si="0">EXP(-$Q$2*(B2-$Q$4)/($Q$3+(B2-$Q$4)))</f>
        <v>1.1584832006455787E-6</v>
      </c>
      <c r="L2" s="1">
        <f>$Q$5/K2</f>
        <v>2.4031423144060979</v>
      </c>
      <c r="M2" s="1">
        <f>G2+$R$10</f>
        <v>71510.543405897202</v>
      </c>
      <c r="N2" s="1">
        <f>G2-$R$10</f>
        <v>63925.751149401673</v>
      </c>
      <c r="O2" s="1"/>
      <c r="P2" t="s">
        <v>9</v>
      </c>
      <c r="Q2">
        <v>17.440000000000001</v>
      </c>
      <c r="S2" t="s">
        <v>19</v>
      </c>
    </row>
    <row r="3" spans="1:19">
      <c r="A3">
        <v>70</v>
      </c>
      <c r="B3">
        <f t="shared" ref="B3:B8" si="1">A3+273</f>
        <v>343</v>
      </c>
      <c r="C3">
        <f t="shared" ref="C3:C8" si="2">1/B3</f>
        <v>2.9154518950437317E-3</v>
      </c>
      <c r="D3">
        <v>153</v>
      </c>
      <c r="E3">
        <v>86.2</v>
      </c>
      <c r="F3">
        <v>26537</v>
      </c>
      <c r="G3" s="1">
        <f t="shared" ref="G3:G8" si="3">F3*L3</f>
        <v>74219.788116828218</v>
      </c>
      <c r="H3">
        <v>0.3</v>
      </c>
      <c r="I3">
        <f t="shared" ref="I3:I8" si="4">2*H3</f>
        <v>0.6</v>
      </c>
      <c r="J3">
        <f t="shared" ref="J3:J8" si="5">LOG10(I3)</f>
        <v>-0.22184874961635639</v>
      </c>
      <c r="K3">
        <f t="shared" si="0"/>
        <v>9.9540850054311917E-7</v>
      </c>
      <c r="L3" s="1">
        <f t="shared" ref="L3:L8" si="6">$Q$5/K3</f>
        <v>2.7968416971333694</v>
      </c>
      <c r="M3" s="1">
        <f t="shared" ref="M3:M7" si="7">G3+$R$10</f>
        <v>78012.184245075987</v>
      </c>
      <c r="N3" s="1">
        <f t="shared" ref="N3:N7" si="8">G3-$R$10</f>
        <v>70427.39198858045</v>
      </c>
      <c r="O3" s="1"/>
      <c r="P3" t="s">
        <v>10</v>
      </c>
      <c r="Q3">
        <v>51.6</v>
      </c>
      <c r="S3" t="s">
        <v>20</v>
      </c>
    </row>
    <row r="4" spans="1:19">
      <c r="A4">
        <v>80</v>
      </c>
      <c r="B4">
        <f t="shared" si="1"/>
        <v>353</v>
      </c>
      <c r="C4">
        <f t="shared" si="2"/>
        <v>2.8328611898016999E-3</v>
      </c>
      <c r="D4">
        <v>127.4</v>
      </c>
      <c r="E4">
        <v>68.599999999999994</v>
      </c>
      <c r="F4">
        <v>21266</v>
      </c>
      <c r="G4" s="1">
        <f t="shared" si="3"/>
        <v>68414.209560206815</v>
      </c>
      <c r="H4">
        <v>0.3</v>
      </c>
      <c r="I4">
        <f t="shared" si="4"/>
        <v>0.6</v>
      </c>
      <c r="J4">
        <f t="shared" si="5"/>
        <v>-0.22184874961635639</v>
      </c>
      <c r="K4">
        <f t="shared" si="0"/>
        <v>8.6538373213093993E-7</v>
      </c>
      <c r="L4" s="1">
        <f t="shared" si="6"/>
        <v>3.2170699501649023</v>
      </c>
      <c r="M4" s="1">
        <f t="shared" si="7"/>
        <v>72206.605688454583</v>
      </c>
      <c r="N4" s="1">
        <f t="shared" si="8"/>
        <v>64621.813431959054</v>
      </c>
      <c r="O4" s="1"/>
      <c r="P4" t="s">
        <v>11</v>
      </c>
      <c r="Q4">
        <v>146</v>
      </c>
      <c r="R4" t="s">
        <v>12</v>
      </c>
    </row>
    <row r="5" spans="1:19">
      <c r="A5">
        <v>90</v>
      </c>
      <c r="B5">
        <f t="shared" si="1"/>
        <v>363</v>
      </c>
      <c r="C5">
        <f t="shared" si="2"/>
        <v>2.7548209366391185E-3</v>
      </c>
      <c r="D5">
        <v>108.6</v>
      </c>
      <c r="E5">
        <v>58.4</v>
      </c>
      <c r="F5">
        <v>18104</v>
      </c>
      <c r="G5" s="1">
        <f t="shared" si="3"/>
        <v>66298.092767204638</v>
      </c>
      <c r="H5">
        <v>0.3</v>
      </c>
      <c r="I5">
        <f t="shared" si="4"/>
        <v>0.6</v>
      </c>
      <c r="J5">
        <f t="shared" si="5"/>
        <v>-0.22184874961635639</v>
      </c>
      <c r="K5">
        <f t="shared" si="0"/>
        <v>7.6022603209683707E-7</v>
      </c>
      <c r="L5" s="1">
        <f t="shared" si="6"/>
        <v>3.662068756473964</v>
      </c>
      <c r="M5" s="1">
        <f t="shared" si="7"/>
        <v>70090.488895452407</v>
      </c>
      <c r="N5" s="1">
        <f t="shared" si="8"/>
        <v>62505.696638956877</v>
      </c>
      <c r="O5" s="1"/>
      <c r="P5" t="s">
        <v>14</v>
      </c>
      <c r="Q5" s="1">
        <v>2.7839999999999999E-6</v>
      </c>
    </row>
    <row r="6" spans="1:19">
      <c r="A6" s="3">
        <v>90</v>
      </c>
      <c r="B6" s="3">
        <f t="shared" si="1"/>
        <v>363</v>
      </c>
      <c r="C6" s="3">
        <f t="shared" si="2"/>
        <v>2.7548209366391185E-3</v>
      </c>
      <c r="D6" s="3">
        <v>183</v>
      </c>
      <c r="E6" s="3">
        <v>97.7</v>
      </c>
      <c r="F6" s="3">
        <v>15066</v>
      </c>
      <c r="G6" s="4">
        <f t="shared" si="3"/>
        <v>55172.727885036744</v>
      </c>
      <c r="H6" s="3">
        <v>0.6</v>
      </c>
      <c r="I6" s="3">
        <f t="shared" si="4"/>
        <v>1.2</v>
      </c>
      <c r="J6" s="3">
        <f t="shared" si="5"/>
        <v>7.9181246047624818E-2</v>
      </c>
      <c r="K6" s="3">
        <f t="shared" si="0"/>
        <v>7.6022603209683707E-7</v>
      </c>
      <c r="L6" s="4">
        <f t="shared" si="6"/>
        <v>3.662068756473964</v>
      </c>
      <c r="M6" s="4">
        <f>G6+$R$9</f>
        <v>59813.26994823217</v>
      </c>
      <c r="N6" s="4">
        <f>G6-$R$9</f>
        <v>50532.185821841318</v>
      </c>
      <c r="O6" s="1"/>
    </row>
    <row r="7" spans="1:19">
      <c r="A7">
        <v>99.5</v>
      </c>
      <c r="B7">
        <f t="shared" si="1"/>
        <v>372.5</v>
      </c>
      <c r="C7">
        <f t="shared" si="2"/>
        <v>2.6845637583892616E-3</v>
      </c>
      <c r="D7">
        <v>93.4</v>
      </c>
      <c r="E7">
        <v>50.3</v>
      </c>
      <c r="F7">
        <v>15593</v>
      </c>
      <c r="G7" s="1">
        <f t="shared" si="3"/>
        <v>64026.657814449449</v>
      </c>
      <c r="H7">
        <v>0.3</v>
      </c>
      <c r="I7">
        <f t="shared" si="4"/>
        <v>0.6</v>
      </c>
      <c r="J7">
        <f t="shared" si="5"/>
        <v>-0.22184874961635639</v>
      </c>
      <c r="K7">
        <f t="shared" si="0"/>
        <v>6.7801308832651707E-7</v>
      </c>
      <c r="L7" s="1">
        <f t="shared" si="6"/>
        <v>4.1061154245141696</v>
      </c>
      <c r="M7" s="1">
        <f t="shared" si="7"/>
        <v>67819.05394269721</v>
      </c>
      <c r="N7" s="1">
        <f t="shared" si="8"/>
        <v>60234.261686201688</v>
      </c>
      <c r="O7" s="1"/>
    </row>
    <row r="8" spans="1:19">
      <c r="A8" s="3">
        <v>99.5</v>
      </c>
      <c r="B8" s="3">
        <f t="shared" si="1"/>
        <v>372.5</v>
      </c>
      <c r="C8" s="3">
        <f t="shared" si="2"/>
        <v>2.6845637583892616E-3</v>
      </c>
      <c r="D8" s="3">
        <v>181.2</v>
      </c>
      <c r="E8" s="3">
        <v>97.4</v>
      </c>
      <c r="F8" s="3">
        <v>15035</v>
      </c>
      <c r="G8" s="4">
        <f t="shared" si="3"/>
        <v>61735.445407570536</v>
      </c>
      <c r="H8" s="3">
        <v>0.6</v>
      </c>
      <c r="I8" s="3">
        <f t="shared" si="4"/>
        <v>1.2</v>
      </c>
      <c r="J8" s="3">
        <f t="shared" si="5"/>
        <v>7.9181246047624818E-2</v>
      </c>
      <c r="K8" s="3">
        <f t="shared" si="0"/>
        <v>6.7801308832651707E-7</v>
      </c>
      <c r="L8" s="4">
        <f t="shared" si="6"/>
        <v>4.1061154245141696</v>
      </c>
      <c r="M8" s="4">
        <f>G8+$R$9</f>
        <v>66375.987470765962</v>
      </c>
      <c r="N8" s="4">
        <f>G8-$R$9</f>
        <v>57094.90334437511</v>
      </c>
      <c r="O8" s="1"/>
      <c r="P8" s="2" t="s">
        <v>6</v>
      </c>
      <c r="Q8" s="2" t="s">
        <v>22</v>
      </c>
      <c r="R8" s="2" t="s">
        <v>21</v>
      </c>
    </row>
    <row r="9" spans="1:19">
      <c r="P9">
        <v>1.2</v>
      </c>
      <c r="Q9" s="1">
        <f>AVERAGE(G6,G8)</f>
        <v>58454.086646303636</v>
      </c>
      <c r="R9" s="1">
        <f>SQRT(((G6-Q9)^2+(G8-Q9)^2)/(COUNT(G6,G8)-1))</f>
        <v>4640.5420631954239</v>
      </c>
    </row>
    <row r="10" spans="1:19">
      <c r="P10">
        <v>0.6</v>
      </c>
      <c r="Q10" s="1">
        <f>AVERAGE(G2:G5,G7)</f>
        <v>68135.379107267712</v>
      </c>
      <c r="R10" s="1">
        <f>SQRT(((G2-Q10)^2+(G3-Q10)^2+(G4-Q10)^2+(G5-Q10)^2+(G7-Q10)^2)/(COUNT(G2:G5,G7)-1))</f>
        <v>3792.3961282477617</v>
      </c>
    </row>
    <row r="28" spans="1:6">
      <c r="A28" s="2" t="s">
        <v>25</v>
      </c>
      <c r="B28" s="2"/>
      <c r="C28" s="2"/>
      <c r="D28" s="2"/>
      <c r="E28" s="2"/>
      <c r="F28" s="2"/>
    </row>
    <row r="29" spans="1:6">
      <c r="A29" s="2" t="s">
        <v>7</v>
      </c>
      <c r="B29" s="2" t="s">
        <v>6</v>
      </c>
      <c r="C29" s="2" t="s">
        <v>0</v>
      </c>
      <c r="D29" s="2" t="s">
        <v>3</v>
      </c>
      <c r="E29" s="2" t="s">
        <v>26</v>
      </c>
      <c r="F29" s="2" t="s">
        <v>27</v>
      </c>
    </row>
    <row r="30" spans="1:6">
      <c r="A30">
        <v>0.6</v>
      </c>
      <c r="B30">
        <v>4.5</v>
      </c>
      <c r="C30">
        <v>70</v>
      </c>
      <c r="D30">
        <v>0.96</v>
      </c>
      <c r="E30">
        <v>20.9</v>
      </c>
      <c r="F30">
        <v>4.0999999999999996</v>
      </c>
    </row>
    <row r="31" spans="1:6">
      <c r="A31">
        <v>1.5</v>
      </c>
      <c r="B31">
        <v>11.3</v>
      </c>
      <c r="C31">
        <v>70</v>
      </c>
      <c r="D31">
        <v>2.21</v>
      </c>
      <c r="E31">
        <v>19.600000000000001</v>
      </c>
      <c r="F31">
        <v>9.6</v>
      </c>
    </row>
    <row r="32" spans="1:6">
      <c r="A32">
        <v>3</v>
      </c>
      <c r="B32">
        <v>12.5</v>
      </c>
      <c r="C32">
        <v>70</v>
      </c>
      <c r="D32">
        <v>4.25</v>
      </c>
      <c r="E32">
        <v>18.8</v>
      </c>
      <c r="F32">
        <v>18.5</v>
      </c>
    </row>
    <row r="33" spans="1:6">
      <c r="A33">
        <v>6</v>
      </c>
      <c r="B33">
        <v>45</v>
      </c>
      <c r="C33">
        <v>70</v>
      </c>
      <c r="D33">
        <v>8.83</v>
      </c>
      <c r="E33">
        <v>19.5</v>
      </c>
      <c r="F33">
        <v>37.9</v>
      </c>
    </row>
    <row r="34" spans="1:6">
      <c r="A34">
        <v>12</v>
      </c>
      <c r="B34">
        <v>90</v>
      </c>
      <c r="C34">
        <v>70</v>
      </c>
      <c r="D34">
        <v>16.899999999999999</v>
      </c>
      <c r="E34">
        <v>18.600000000000001</v>
      </c>
      <c r="F34">
        <v>72.599999999999994</v>
      </c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Miller</dc:creator>
  <cp:lastModifiedBy>Gregory</cp:lastModifiedBy>
  <dcterms:created xsi:type="dcterms:W3CDTF">2014-01-17T20:55:20Z</dcterms:created>
  <dcterms:modified xsi:type="dcterms:W3CDTF">2014-01-18T16:13:26Z</dcterms:modified>
</cp:coreProperties>
</file>